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<sst xmlns="http://schemas.openxmlformats.org/spreadsheetml/2006/main" count="1248" uniqueCount="76">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</sst>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P7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93" sqref="X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771.4</v>
      </c>
      <c r="C5" s="72">
        <v>1716.7</v>
      </c>
      <c r="D5" s="45"/>
      <c r="E5" s="46"/>
      <c r="F5" s="46"/>
      <c r="G5" s="46"/>
      <c r="H5" s="46"/>
      <c r="I5" s="46"/>
      <c r="J5" s="47"/>
      <c r="K5" s="46">
        <v>771.4</v>
      </c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83389.8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7111.3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>
        <v>3437.1</v>
      </c>
      <c r="U8" s="55">
        <v>2540</v>
      </c>
      <c r="V8" s="55">
        <v>1286.2</v>
      </c>
      <c r="W8" s="55">
        <v>2381.6</v>
      </c>
      <c r="X8" s="56">
        <v>7211.9</v>
      </c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119722.49999999999</v>
      </c>
      <c r="C9" s="24">
        <f t="shared" si="0"/>
        <v>72013.80000000003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2270.3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3523.3</v>
      </c>
      <c r="U9" s="24">
        <f t="shared" si="0"/>
        <v>6853.499999999999</v>
      </c>
      <c r="V9" s="24">
        <f t="shared" si="0"/>
        <v>8340.900000000001</v>
      </c>
      <c r="W9" s="24">
        <f t="shared" si="0"/>
        <v>18371.8</v>
      </c>
      <c r="X9" s="24">
        <f t="shared" si="0"/>
        <v>4522.3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112768.10000000002</v>
      </c>
      <c r="AG9" s="50">
        <f>AG10+AG15+AG24+AG33+AG47+AG52+AG54+AG61+AG62+AG71+AG72+AG76+AG88+AG81+AG83+AG82+AG69+AG89+AG91+AG90+AG70+AG40+AG92</f>
        <v>78968.20000000001</v>
      </c>
      <c r="AH9" s="49"/>
      <c r="AI9" s="49"/>
    </row>
    <row r="10" spans="1:33" ht="15.75">
      <c r="A10" s="4" t="s">
        <v>4</v>
      </c>
      <c r="B10" s="22">
        <f>4537.7+28.8+1684.5</f>
        <v>6251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>
        <v>8.8</v>
      </c>
      <c r="U10" s="26">
        <v>35.3</v>
      </c>
      <c r="V10" s="26">
        <v>16</v>
      </c>
      <c r="W10" s="26">
        <v>2745.3</v>
      </c>
      <c r="X10" s="22">
        <v>1166.5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6628.6</v>
      </c>
      <c r="AG10" s="27">
        <f>B10+C10-AF10</f>
        <v>3724.2999999999993</v>
      </c>
    </row>
    <row r="11" spans="1:33" ht="15.75">
      <c r="A11" s="3" t="s">
        <v>5</v>
      </c>
      <c r="B11" s="22">
        <f>3767.5+1674</f>
        <v>5441.5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>
        <v>24.5</v>
      </c>
      <c r="V11" s="26"/>
      <c r="W11" s="26">
        <v>2619.8</v>
      </c>
      <c r="X11" s="22">
        <v>1153.5</v>
      </c>
      <c r="Y11" s="26"/>
      <c r="Z11" s="26"/>
      <c r="AA11" s="26"/>
      <c r="AB11" s="22"/>
      <c r="AC11" s="22"/>
      <c r="AD11" s="22"/>
      <c r="AE11" s="22"/>
      <c r="AF11" s="22">
        <f t="shared" si="1"/>
        <v>5821.8</v>
      </c>
      <c r="AG11" s="27">
        <f>B11+C11-AF11</f>
        <v>1688.5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>
        <v>61.8</v>
      </c>
      <c r="X12" s="22">
        <v>5.7</v>
      </c>
      <c r="Y12" s="26"/>
      <c r="Z12" s="26"/>
      <c r="AA12" s="26"/>
      <c r="AB12" s="22"/>
      <c r="AC12" s="22"/>
      <c r="AD12" s="22"/>
      <c r="AE12" s="22"/>
      <c r="AF12" s="22">
        <f t="shared" si="1"/>
        <v>203.3</v>
      </c>
      <c r="AG12" s="27">
        <f>B12+C12-AF12</f>
        <v>363.90000000000003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523.8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8.8</v>
      </c>
      <c r="U14" s="22">
        <f t="shared" si="2"/>
        <v>10.799999999999997</v>
      </c>
      <c r="V14" s="22">
        <f t="shared" si="2"/>
        <v>16</v>
      </c>
      <c r="W14" s="22">
        <f t="shared" si="2"/>
        <v>63.7</v>
      </c>
      <c r="X14" s="22">
        <f t="shared" si="2"/>
        <v>7.3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603.5</v>
      </c>
      <c r="AG14" s="27">
        <f>AG10-AG11-AG12-AG13</f>
        <v>1671.8999999999992</v>
      </c>
    </row>
    <row r="15" spans="1:33" ht="15" customHeight="1">
      <c r="A15" s="4" t="s">
        <v>6</v>
      </c>
      <c r="B15" s="22">
        <f>42478.4+177+726.1</f>
        <v>43381.5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>
        <v>1143.7</v>
      </c>
      <c r="U15" s="26">
        <v>6208.9</v>
      </c>
      <c r="V15" s="26">
        <v>2190.9</v>
      </c>
      <c r="W15" s="26">
        <v>7831.9</v>
      </c>
      <c r="X15" s="22">
        <v>213.4</v>
      </c>
      <c r="Y15" s="26"/>
      <c r="Z15" s="26"/>
      <c r="AA15" s="26"/>
      <c r="AB15" s="22"/>
      <c r="AC15" s="22"/>
      <c r="AD15" s="22"/>
      <c r="AE15" s="22"/>
      <c r="AF15" s="27">
        <f t="shared" si="1"/>
        <v>36382.90000000001</v>
      </c>
      <c r="AG15" s="27">
        <f aca="true" t="shared" si="3" ref="AG15:AG31">B15+C15-AF15</f>
        <v>39770.2</v>
      </c>
    </row>
    <row r="16" spans="1:34" s="70" customFormat="1" ht="15" customHeight="1">
      <c r="A16" s="65" t="s">
        <v>46</v>
      </c>
      <c r="B16" s="66">
        <v>14490.1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>
        <v>86.3</v>
      </c>
      <c r="U16" s="68">
        <v>6208.9</v>
      </c>
      <c r="V16" s="68">
        <v>81.6</v>
      </c>
      <c r="W16" s="68">
        <v>31.3</v>
      </c>
      <c r="X16" s="66">
        <v>149.5</v>
      </c>
      <c r="Y16" s="68"/>
      <c r="Z16" s="68"/>
      <c r="AA16" s="68"/>
      <c r="AB16" s="66"/>
      <c r="AC16" s="66"/>
      <c r="AD16" s="66"/>
      <c r="AE16" s="66"/>
      <c r="AF16" s="71">
        <f t="shared" si="1"/>
        <v>14225.199999999999</v>
      </c>
      <c r="AG16" s="71">
        <f t="shared" si="3"/>
        <v>13877.9</v>
      </c>
      <c r="AH16" s="75"/>
    </row>
    <row r="17" spans="1:34" ht="15.75">
      <c r="A17" s="3" t="s">
        <v>5</v>
      </c>
      <c r="B17" s="22">
        <f>26752.5+24.8</f>
        <v>26777.3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>
        <v>6208.9</v>
      </c>
      <c r="V17" s="26"/>
      <c r="W17" s="26">
        <v>7426</v>
      </c>
      <c r="X17" s="22">
        <v>93.3</v>
      </c>
      <c r="Y17" s="26"/>
      <c r="Z17" s="26"/>
      <c r="AA17" s="26"/>
      <c r="AB17" s="22"/>
      <c r="AC17" s="22"/>
      <c r="AD17" s="22"/>
      <c r="AE17" s="22"/>
      <c r="AF17" s="27">
        <f t="shared" si="1"/>
        <v>25068.3</v>
      </c>
      <c r="AG17" s="27">
        <f t="shared" si="3"/>
        <v>3070.2000000000007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>
        <v>1.5</v>
      </c>
      <c r="U18" s="26"/>
      <c r="V18" s="26">
        <v>5.8</v>
      </c>
      <c r="W18" s="26">
        <v>1.1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13.1</v>
      </c>
      <c r="AG18" s="27">
        <f t="shared" si="3"/>
        <v>16.800000000000004</v>
      </c>
    </row>
    <row r="19" spans="1:33" ht="15.75">
      <c r="A19" s="3" t="s">
        <v>1</v>
      </c>
      <c r="B19" s="22">
        <f>4198.1-820.3</f>
        <v>3377.8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>
        <v>223.7</v>
      </c>
      <c r="U19" s="26"/>
      <c r="V19" s="26">
        <v>903.7</v>
      </c>
      <c r="W19" s="26">
        <v>210.1</v>
      </c>
      <c r="X19" s="22">
        <v>43.7</v>
      </c>
      <c r="Y19" s="26"/>
      <c r="Z19" s="26"/>
      <c r="AA19" s="26"/>
      <c r="AB19" s="22"/>
      <c r="AC19" s="22"/>
      <c r="AD19" s="22"/>
      <c r="AE19" s="22"/>
      <c r="AF19" s="27">
        <f t="shared" si="1"/>
        <v>3248.399999999999</v>
      </c>
      <c r="AG19" s="27">
        <f t="shared" si="3"/>
        <v>4324.6</v>
      </c>
    </row>
    <row r="20" spans="1:33" ht="15.75">
      <c r="A20" s="3" t="s">
        <v>2</v>
      </c>
      <c r="B20" s="22">
        <f>9089.4+821.3</f>
        <v>9910.699999999999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>
        <v>632.9</v>
      </c>
      <c r="U20" s="26"/>
      <c r="V20" s="26">
        <v>384.1</v>
      </c>
      <c r="W20" s="26">
        <v>21.8</v>
      </c>
      <c r="X20" s="22">
        <v>6.3</v>
      </c>
      <c r="Y20" s="26"/>
      <c r="Z20" s="26"/>
      <c r="AA20" s="26"/>
      <c r="AB20" s="22"/>
      <c r="AC20" s="22"/>
      <c r="AD20" s="22"/>
      <c r="AE20" s="22"/>
      <c r="AF20" s="27">
        <f t="shared" si="1"/>
        <v>4986.000000000001</v>
      </c>
      <c r="AG20" s="27">
        <f t="shared" si="3"/>
        <v>26084.199999999997</v>
      </c>
    </row>
    <row r="21" spans="1:33" ht="15.75">
      <c r="A21" s="3" t="s">
        <v>17</v>
      </c>
      <c r="B21" s="22">
        <v>1414.5</v>
      </c>
      <c r="C21" s="22">
        <f>1637.4-1455.2</f>
        <v>182.20000000000005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>
        <v>285.6</v>
      </c>
      <c r="U21" s="22"/>
      <c r="V21" s="22">
        <v>511.7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1157</v>
      </c>
      <c r="AG21" s="27">
        <f t="shared" si="3"/>
        <v>439.70000000000005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1896.4000000000033</v>
      </c>
      <c r="C23" s="22">
        <f t="shared" si="4"/>
        <v>5848.399999999999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385.59999999999985</v>
      </c>
      <c r="W23" s="22">
        <f t="shared" si="4"/>
        <v>172.8999999999996</v>
      </c>
      <c r="X23" s="22">
        <f t="shared" si="4"/>
        <v>70.10000000000001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1910.0999999999995</v>
      </c>
      <c r="AG23" s="27">
        <f t="shared" si="3"/>
        <v>5834.700000000003</v>
      </c>
    </row>
    <row r="24" spans="1:33" ht="15" customHeight="1">
      <c r="A24" s="4" t="s">
        <v>7</v>
      </c>
      <c r="B24" s="22">
        <f>21420.7-102.3+771.4</f>
        <v>22089.800000000003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>
        <v>596.2</v>
      </c>
      <c r="U24" s="26">
        <v>7</v>
      </c>
      <c r="V24" s="26">
        <v>5652.5</v>
      </c>
      <c r="W24" s="26">
        <v>4804.1</v>
      </c>
      <c r="X24" s="22">
        <v>318</v>
      </c>
      <c r="Y24" s="26"/>
      <c r="Z24" s="26"/>
      <c r="AA24" s="26"/>
      <c r="AB24" s="22"/>
      <c r="AC24" s="22"/>
      <c r="AD24" s="22"/>
      <c r="AE24" s="22"/>
      <c r="AF24" s="27">
        <f t="shared" si="1"/>
        <v>21993.700000000004</v>
      </c>
      <c r="AG24" s="27">
        <f t="shared" si="3"/>
        <v>16039.799999999996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>
        <v>5625.2</v>
      </c>
      <c r="W25" s="68">
        <v>503.1</v>
      </c>
      <c r="X25" s="66">
        <v>138.8</v>
      </c>
      <c r="Y25" s="68"/>
      <c r="Z25" s="68"/>
      <c r="AA25" s="68"/>
      <c r="AB25" s="66"/>
      <c r="AC25" s="66"/>
      <c r="AD25" s="66"/>
      <c r="AE25" s="66"/>
      <c r="AF25" s="71">
        <f t="shared" si="1"/>
        <v>15599.300000000001</v>
      </c>
      <c r="AG25" s="71">
        <f t="shared" si="3"/>
        <v>9996.1</v>
      </c>
      <c r="AH25" s="75"/>
    </row>
    <row r="26" spans="1:34" ht="15.75">
      <c r="A26" s="3" t="s">
        <v>5</v>
      </c>
      <c r="B26" s="22">
        <f>14450.6+926.9+771.4</f>
        <v>16148.9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>
        <v>5625.2</v>
      </c>
      <c r="W26" s="26">
        <v>3940.4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15848.199999999999</v>
      </c>
      <c r="AG26" s="27">
        <f t="shared" si="3"/>
        <v>2114.800000000001</v>
      </c>
      <c r="AH26" s="6"/>
    </row>
    <row r="27" spans="1:33" ht="15.75">
      <c r="A27" s="3" t="s">
        <v>3</v>
      </c>
      <c r="B27" s="22">
        <f>973.5+19.7</f>
        <v>993.2</v>
      </c>
      <c r="C27" s="22">
        <f>2767-1029.2</f>
        <v>1737.8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>
        <v>42.6</v>
      </c>
      <c r="U27" s="26">
        <v>7</v>
      </c>
      <c r="V27" s="26">
        <v>27.3</v>
      </c>
      <c r="W27" s="26">
        <v>448.8</v>
      </c>
      <c r="X27" s="22">
        <v>265.6</v>
      </c>
      <c r="Y27" s="26"/>
      <c r="Z27" s="26"/>
      <c r="AA27" s="26"/>
      <c r="AB27" s="22"/>
      <c r="AC27" s="22"/>
      <c r="AD27" s="22"/>
      <c r="AE27" s="22"/>
      <c r="AF27" s="27">
        <f t="shared" si="1"/>
        <v>2196.7</v>
      </c>
      <c r="AG27" s="27">
        <f t="shared" si="3"/>
        <v>534.3000000000002</v>
      </c>
    </row>
    <row r="28" spans="1:33" ht="15.75">
      <c r="A28" s="3" t="s">
        <v>1</v>
      </c>
      <c r="B28" s="22">
        <v>470.4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>
        <v>177.4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390.70000000000005</v>
      </c>
      <c r="AG28" s="27">
        <f t="shared" si="3"/>
        <v>118.39999999999992</v>
      </c>
    </row>
    <row r="29" spans="1:33" ht="15.75">
      <c r="A29" s="3" t="s">
        <v>2</v>
      </c>
      <c r="B29" s="22">
        <f>4500.3-822.6</f>
        <v>3677.7000000000003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>
        <v>16.5</v>
      </c>
      <c r="U29" s="26"/>
      <c r="V29" s="26"/>
      <c r="W29" s="26">
        <v>84.5</v>
      </c>
      <c r="X29" s="22">
        <v>-12.9</v>
      </c>
      <c r="Y29" s="26"/>
      <c r="Z29" s="26"/>
      <c r="AA29" s="26"/>
      <c r="AB29" s="22"/>
      <c r="AC29" s="22"/>
      <c r="AD29" s="22"/>
      <c r="AE29" s="22"/>
      <c r="AF29" s="27">
        <f t="shared" si="1"/>
        <v>2352.6</v>
      </c>
      <c r="AG29" s="27">
        <f t="shared" si="3"/>
        <v>5633.299999999999</v>
      </c>
    </row>
    <row r="30" spans="1:33" ht="15.75">
      <c r="A30" s="3" t="s">
        <v>17</v>
      </c>
      <c r="B30" s="22">
        <f>130.3-56.9</f>
        <v>73.4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726.2000000000036</v>
      </c>
      <c r="C32" s="22">
        <f t="shared" si="5"/>
        <v>7941.8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537.1</v>
      </c>
      <c r="U32" s="22">
        <f t="shared" si="5"/>
        <v>0</v>
      </c>
      <c r="V32" s="22">
        <f t="shared" si="5"/>
        <v>1.8118839761882555E-13</v>
      </c>
      <c r="W32" s="22">
        <f t="shared" si="5"/>
        <v>153.00000000000026</v>
      </c>
      <c r="X32" s="22">
        <f t="shared" si="5"/>
        <v>65.29999999999998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1081.0000000000002</v>
      </c>
      <c r="AG32" s="27">
        <f>AG24-AG26-AG27-AG28-AG29-AG30-AG31</f>
        <v>7586.9999999999945</v>
      </c>
    </row>
    <row r="33" spans="1:33" ht="15" customHeight="1">
      <c r="A33" s="4" t="s">
        <v>8</v>
      </c>
      <c r="B33" s="22">
        <f>234.1</f>
        <v>234.1</v>
      </c>
      <c r="C33" s="22">
        <f>1055.3-80-327.3</f>
        <v>648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>
        <v>0.1</v>
      </c>
      <c r="U33" s="26"/>
      <c r="V33" s="26"/>
      <c r="W33" s="26">
        <v>95.1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211.5</v>
      </c>
      <c r="AG33" s="27">
        <f aca="true" t="shared" si="6" ref="AG33:AG38">B33+C33-AF33</f>
        <v>670.6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95.1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136.39999999999998</v>
      </c>
      <c r="AG34" s="27">
        <f t="shared" si="6"/>
        <v>26.900000000000034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756.8-180-517.3</f>
        <v>59.5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16.299999999999997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9.099999999999994</v>
      </c>
      <c r="C39" s="22">
        <f t="shared" si="7"/>
        <v>326.29999999999995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1.6000000000000045</v>
      </c>
      <c r="AG39" s="27">
        <f>AG33-AG34-AG36-AG38-AG35-AG37</f>
        <v>333.8</v>
      </c>
    </row>
    <row r="40" spans="1:33" ht="15" customHeight="1">
      <c r="A40" s="4" t="s">
        <v>33</v>
      </c>
      <c r="B40" s="22">
        <v>705.2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>
        <v>3.2</v>
      </c>
      <c r="W40" s="26">
        <v>341.3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616.8</v>
      </c>
      <c r="AG40" s="27">
        <f aca="true" t="shared" si="8" ref="AG40:AG45">B40+C40-AF40</f>
        <v>242.70000000000005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341.3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556.3</v>
      </c>
      <c r="AG41" s="27">
        <f t="shared" si="8"/>
        <v>64.10000000000002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28.900000000000105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25.2</v>
      </c>
      <c r="AG46" s="27">
        <f>AG40-AG41-AG42-AG43-AG44-AG45</f>
        <v>39.10000000000002</v>
      </c>
    </row>
    <row r="47" spans="1:33" ht="17.25" customHeight="1">
      <c r="A47" s="4" t="s">
        <v>70</v>
      </c>
      <c r="B47" s="36">
        <v>1014.9</v>
      </c>
      <c r="C47" s="22">
        <f>2166.1-1274.7</f>
        <v>891.3999999999999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>
        <v>2</v>
      </c>
      <c r="U47" s="28"/>
      <c r="V47" s="28">
        <v>225</v>
      </c>
      <c r="W47" s="28">
        <f>27.8+4.9</f>
        <v>32.7</v>
      </c>
      <c r="X47" s="28">
        <v>23.2</v>
      </c>
      <c r="Y47" s="29"/>
      <c r="Z47" s="29"/>
      <c r="AA47" s="29"/>
      <c r="AB47" s="28"/>
      <c r="AC47" s="28"/>
      <c r="AD47" s="28"/>
      <c r="AE47" s="28"/>
      <c r="AF47" s="27">
        <f t="shared" si="9"/>
        <v>589.5</v>
      </c>
      <c r="AG47" s="27">
        <f>B47+C47-AF47</f>
        <v>1316.7999999999997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v>868</v>
      </c>
      <c r="C49" s="22">
        <f>1557.9-1552.9+517.3</f>
        <v>522.3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>
        <v>2</v>
      </c>
      <c r="U49" s="22"/>
      <c r="V49" s="22">
        <v>213.5</v>
      </c>
      <c r="W49" s="22">
        <v>26.8</v>
      </c>
      <c r="X49" s="22">
        <v>0.2</v>
      </c>
      <c r="Y49" s="26"/>
      <c r="Z49" s="26"/>
      <c r="AA49" s="26"/>
      <c r="AB49" s="22"/>
      <c r="AC49" s="22"/>
      <c r="AD49" s="22"/>
      <c r="AE49" s="22"/>
      <c r="AF49" s="27">
        <f t="shared" si="9"/>
        <v>454.8</v>
      </c>
      <c r="AG49" s="27">
        <f>B49+C49-AF49</f>
        <v>935.5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115.69999999999993</v>
      </c>
      <c r="C51" s="22">
        <f t="shared" si="11"/>
        <v>353.89999999999986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11.5</v>
      </c>
      <c r="W51" s="22">
        <f t="shared" si="11"/>
        <v>5.900000000000002</v>
      </c>
      <c r="X51" s="22">
        <f t="shared" si="11"/>
        <v>23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111.60000000000001</v>
      </c>
      <c r="AG51" s="27">
        <f>AG47-AG49-AG48</f>
        <v>357.9999999999997</v>
      </c>
    </row>
    <row r="52" spans="1:33" ht="15" customHeight="1">
      <c r="A52" s="4" t="s">
        <v>0</v>
      </c>
      <c r="B52" s="22">
        <f>3936.9+111.6-295.8</f>
        <v>3752.7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>
        <v>73.5</v>
      </c>
      <c r="U52" s="26">
        <v>156.3</v>
      </c>
      <c r="V52" s="26">
        <v>101.7</v>
      </c>
      <c r="W52" s="26">
        <v>133.9</v>
      </c>
      <c r="X52" s="22">
        <v>2</v>
      </c>
      <c r="Y52" s="26"/>
      <c r="Z52" s="26"/>
      <c r="AA52" s="26"/>
      <c r="AB52" s="22"/>
      <c r="AC52" s="22"/>
      <c r="AD52" s="22"/>
      <c r="AE52" s="22"/>
      <c r="AF52" s="27">
        <f t="shared" si="9"/>
        <v>4130.099999999999</v>
      </c>
      <c r="AG52" s="27">
        <f aca="true" t="shared" si="12" ref="AG52:AG59">B52+C52-AF52</f>
        <v>2724.1000000000004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>
        <v>73.5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744.3000000000001</v>
      </c>
      <c r="AG53" s="27">
        <f t="shared" si="12"/>
        <v>1288.1999999999998</v>
      </c>
    </row>
    <row r="54" spans="1:34" ht="15" customHeight="1">
      <c r="A54" s="4" t="s">
        <v>9</v>
      </c>
      <c r="B54" s="44">
        <f>4065.5+623.2</f>
        <v>4688.7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>
        <v>106.3</v>
      </c>
      <c r="U54" s="26">
        <v>2.9</v>
      </c>
      <c r="V54" s="26">
        <v>90.8</v>
      </c>
      <c r="W54" s="26">
        <v>1490.5</v>
      </c>
      <c r="X54" s="22">
        <v>21.8</v>
      </c>
      <c r="Y54" s="26"/>
      <c r="Z54" s="26"/>
      <c r="AA54" s="26"/>
      <c r="AB54" s="22"/>
      <c r="AC54" s="22"/>
      <c r="AD54" s="22"/>
      <c r="AE54" s="22"/>
      <c r="AF54" s="27">
        <f t="shared" si="9"/>
        <v>3773.0000000000005</v>
      </c>
      <c r="AG54" s="22">
        <f t="shared" si="12"/>
        <v>3340.6</v>
      </c>
      <c r="AH54" s="6"/>
    </row>
    <row r="55" spans="1:34" ht="15.75">
      <c r="A55" s="3" t="s">
        <v>5</v>
      </c>
      <c r="B55" s="22">
        <f>2911.2+0.2</f>
        <v>2911.3999999999996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>
        <v>1481.7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2922.2</v>
      </c>
      <c r="AG55" s="22">
        <f t="shared" si="12"/>
        <v>744.1999999999998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547.8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>
        <v>21.4</v>
      </c>
      <c r="U57" s="26"/>
      <c r="V57" s="26">
        <v>6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152.29999999999998</v>
      </c>
      <c r="AG57" s="22">
        <f t="shared" si="12"/>
        <v>1291.8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1214.4000000000003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84.9</v>
      </c>
      <c r="U60" s="22">
        <f t="shared" si="13"/>
        <v>2.9</v>
      </c>
      <c r="V60" s="22">
        <f t="shared" si="13"/>
        <v>84.8</v>
      </c>
      <c r="W60" s="22">
        <f t="shared" si="13"/>
        <v>8.799999999999955</v>
      </c>
      <c r="X60" s="22">
        <f t="shared" si="13"/>
        <v>21.8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673.7000000000007</v>
      </c>
      <c r="AG60" s="22">
        <f>AG54-AG55-AG57-AG59-AG56-AG58</f>
        <v>1304.0000000000002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>
        <v>4.9</v>
      </c>
      <c r="U61" s="26"/>
      <c r="V61" s="26">
        <v>17.2</v>
      </c>
      <c r="W61" s="26">
        <v>42.3</v>
      </c>
      <c r="X61" s="22">
        <v>3.3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171.5</v>
      </c>
      <c r="AG61" s="22">
        <f aca="true" t="shared" si="15" ref="AG61:AG67">B61+C61-AF61</f>
        <v>215.40000000000003</v>
      </c>
    </row>
    <row r="62" spans="1:33" ht="15" customHeight="1">
      <c r="A62" s="4" t="s">
        <v>11</v>
      </c>
      <c r="B62" s="22">
        <f>1454.4+380+298</f>
        <v>2132.4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>
        <v>40.3</v>
      </c>
      <c r="U62" s="26">
        <v>23.9</v>
      </c>
      <c r="V62" s="26">
        <v>21.4</v>
      </c>
      <c r="W62" s="26">
        <v>763.7</v>
      </c>
      <c r="X62" s="22">
        <v>34.3</v>
      </c>
      <c r="Y62" s="26"/>
      <c r="Z62" s="26"/>
      <c r="AA62" s="26"/>
      <c r="AB62" s="22"/>
      <c r="AC62" s="22"/>
      <c r="AD62" s="22"/>
      <c r="AE62" s="22"/>
      <c r="AF62" s="27">
        <f t="shared" si="14"/>
        <v>1578.9999999999998</v>
      </c>
      <c r="AG62" s="22">
        <f t="shared" si="15"/>
        <v>2066.3</v>
      </c>
    </row>
    <row r="63" spans="1:34" ht="15.75">
      <c r="A63" s="3" t="s">
        <v>5</v>
      </c>
      <c r="B63" s="22">
        <v>834.3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>
        <v>1.1</v>
      </c>
      <c r="V63" s="26"/>
      <c r="W63" s="26">
        <v>497.6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858</v>
      </c>
      <c r="AG63" s="22">
        <f t="shared" si="15"/>
        <v>226.5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>
        <v>1.4</v>
      </c>
      <c r="U64" s="26">
        <v>1.5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2.9</v>
      </c>
      <c r="AG64" s="22">
        <f t="shared" si="15"/>
        <v>6.1</v>
      </c>
      <c r="AH64" s="6"/>
    </row>
    <row r="65" spans="1:34" ht="15.75">
      <c r="A65" s="3" t="s">
        <v>1</v>
      </c>
      <c r="B65" s="22">
        <v>27.5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>
        <v>2.6</v>
      </c>
      <c r="U65" s="26">
        <v>1.3</v>
      </c>
      <c r="V65" s="26"/>
      <c r="W65" s="26">
        <v>2.8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33.300000000000004</v>
      </c>
      <c r="AG65" s="22">
        <f t="shared" si="15"/>
        <v>42.199999999999996</v>
      </c>
      <c r="AH65" s="6"/>
    </row>
    <row r="66" spans="1:33" ht="15.75">
      <c r="A66" s="3" t="s">
        <v>2</v>
      </c>
      <c r="B66" s="22">
        <v>130.4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>
        <v>18.8</v>
      </c>
      <c r="U66" s="26">
        <v>1.4</v>
      </c>
      <c r="V66" s="26"/>
      <c r="W66" s="26">
        <v>1.7</v>
      </c>
      <c r="X66" s="22">
        <v>0.1</v>
      </c>
      <c r="Y66" s="26"/>
      <c r="Z66" s="26"/>
      <c r="AA66" s="26"/>
      <c r="AB66" s="22"/>
      <c r="AC66" s="22"/>
      <c r="AD66" s="22"/>
      <c r="AE66" s="22"/>
      <c r="AF66" s="27">
        <f t="shared" si="14"/>
        <v>39.400000000000006</v>
      </c>
      <c r="AG66" s="22">
        <f t="shared" si="15"/>
        <v>339.6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>
        <v>40</v>
      </c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1057.2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17.499999999999996</v>
      </c>
      <c r="U68" s="22">
        <f t="shared" si="16"/>
        <v>18.599999999999998</v>
      </c>
      <c r="V68" s="22">
        <f t="shared" si="16"/>
        <v>21.4</v>
      </c>
      <c r="W68" s="22">
        <f t="shared" si="16"/>
        <v>221.60000000000002</v>
      </c>
      <c r="X68" s="22">
        <f t="shared" si="16"/>
        <v>34.199999999999996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605.4000000000001</v>
      </c>
      <c r="AG68" s="22">
        <f>AG62-AG63-AG66-AG67-AG65-AG64</f>
        <v>1411.9000000000003</v>
      </c>
    </row>
    <row r="69" spans="1:33" ht="31.5">
      <c r="A69" s="4" t="s">
        <v>32</v>
      </c>
      <c r="B69" s="22">
        <f>3271.2+500-20.8</f>
        <v>3750.3999999999996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>
        <v>1536.4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3771.1</v>
      </c>
      <c r="AG69" s="30">
        <f aca="true" t="shared" si="17" ref="AG69:AG92">B69+C69-AF69</f>
        <v>0.09999999999990905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870.2</v>
      </c>
      <c r="C72" s="22">
        <f>3502.6-1688.8</f>
        <v>1813.8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>
        <v>11.1</v>
      </c>
      <c r="U72" s="26">
        <v>248.2</v>
      </c>
      <c r="V72" s="26"/>
      <c r="W72" s="26">
        <v>42.5</v>
      </c>
      <c r="X72" s="22">
        <v>17.7</v>
      </c>
      <c r="Y72" s="26"/>
      <c r="Z72" s="26"/>
      <c r="AA72" s="26"/>
      <c r="AB72" s="22"/>
      <c r="AC72" s="22"/>
      <c r="AD72" s="22"/>
      <c r="AE72" s="22"/>
      <c r="AF72" s="27">
        <f t="shared" si="14"/>
        <v>744.7</v>
      </c>
      <c r="AG72" s="30">
        <f t="shared" si="17"/>
        <v>1939.3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>
        <v>17.7</v>
      </c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192.3</v>
      </c>
      <c r="C74" s="22">
        <f>519.8-339.2</f>
        <v>180.59999999999997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328.09999999999997</v>
      </c>
    </row>
    <row r="75" spans="1:33" ht="15" customHeight="1">
      <c r="A75" s="3" t="s">
        <v>17</v>
      </c>
      <c r="B75" s="22">
        <v>90.1</v>
      </c>
      <c r="C75" s="22">
        <f>207.1-20</f>
        <v>187.1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108.7</v>
      </c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111.60000000000001</v>
      </c>
      <c r="AG75" s="30">
        <f t="shared" si="17"/>
        <v>165.59999999999997</v>
      </c>
    </row>
    <row r="76" spans="1:33" s="11" customFormat="1" ht="31.5">
      <c r="A76" s="12" t="s">
        <v>21</v>
      </c>
      <c r="B76" s="22">
        <v>97.6</v>
      </c>
      <c r="C76" s="22">
        <f>303-82.4</f>
        <v>220.6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>
        <v>48.5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102.4</v>
      </c>
      <c r="AG76" s="30">
        <f t="shared" si="17"/>
        <v>215.79999999999998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39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72.6</v>
      </c>
      <c r="AG77" s="30">
        <f t="shared" si="17"/>
        <v>4.400000000000006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3479.4+8.4+185.2</f>
        <v>3673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>
        <v>171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3832.2000000000003</v>
      </c>
      <c r="AG89" s="22">
        <f t="shared" si="17"/>
        <v>4026.7999999999997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23474.4-1038.5+1534-500+735.8-424.7</f>
        <v>23781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>
        <v>4.6</v>
      </c>
      <c r="R92" s="22"/>
      <c r="S92" s="26"/>
      <c r="T92" s="26"/>
      <c r="U92" s="22"/>
      <c r="V92" s="22">
        <v>22.2</v>
      </c>
      <c r="W92" s="22"/>
      <c r="X92" s="26">
        <v>2722.1</v>
      </c>
      <c r="Y92" s="26"/>
      <c r="Z92" s="26"/>
      <c r="AA92" s="26"/>
      <c r="AB92" s="22"/>
      <c r="AC92" s="22"/>
      <c r="AD92" s="22"/>
      <c r="AE92" s="22"/>
      <c r="AF92" s="27">
        <f t="shared" si="14"/>
        <v>23855.8</v>
      </c>
      <c r="AG92" s="22">
        <f t="shared" si="17"/>
        <v>136.20000000000073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119722.49999999999</v>
      </c>
      <c r="C94" s="42">
        <f t="shared" si="18"/>
        <v>72013.8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2270.3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3523.2999999999997</v>
      </c>
      <c r="U94" s="42">
        <f t="shared" si="18"/>
        <v>6853.499999999999</v>
      </c>
      <c r="V94" s="42">
        <f t="shared" si="18"/>
        <v>8340.900000000001</v>
      </c>
      <c r="W94" s="42">
        <f t="shared" si="18"/>
        <v>18371.8</v>
      </c>
      <c r="X94" s="42">
        <f t="shared" si="18"/>
        <v>4522.3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112768.10000000002</v>
      </c>
      <c r="AG94" s="58">
        <f>AG10+AG15+AG24+AG33+AG47+AG52+AG54+AG61+AG62+AG69+AG71+AG72+AG76+AG81+AG82+AG83+AG88+AG89+AG90+AG91+AG70+AG40+AG92</f>
        <v>78968.20000000001</v>
      </c>
    </row>
    <row r="95" spans="1:33" ht="15.75">
      <c r="A95" s="3" t="s">
        <v>5</v>
      </c>
      <c r="B95" s="22">
        <f aca="true" t="shared" si="19" ref="B95:AD95">B11+B17+B26+B34+B55+B63+B73+B41+B77+B48</f>
        <v>52935.399999999994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6234.5</v>
      </c>
      <c r="V95" s="22">
        <f t="shared" si="19"/>
        <v>5625.2</v>
      </c>
      <c r="W95" s="22">
        <f t="shared" si="19"/>
        <v>16440.9</v>
      </c>
      <c r="X95" s="22">
        <f t="shared" si="19"/>
        <v>1264.5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51324.6</v>
      </c>
      <c r="AG95" s="27">
        <f>B95+C95-AF95</f>
        <v>7962.899999999994</v>
      </c>
    </row>
    <row r="96" spans="1:33" ht="15.75">
      <c r="A96" s="3" t="s">
        <v>2</v>
      </c>
      <c r="B96" s="22">
        <f aca="true" t="shared" si="20" ref="B96:AD96">B12+B20+B29+B36+B57+B66+B44+B80+B74+B53</f>
        <v>16078.699999999999</v>
      </c>
      <c r="C96" s="22">
        <f t="shared" si="20"/>
        <v>28265.1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763.0999999999999</v>
      </c>
      <c r="U96" s="22">
        <f t="shared" si="20"/>
        <v>1.4</v>
      </c>
      <c r="V96" s="22">
        <f t="shared" si="20"/>
        <v>390.1</v>
      </c>
      <c r="W96" s="22">
        <f t="shared" si="20"/>
        <v>169.79999999999998</v>
      </c>
      <c r="X96" s="22">
        <f t="shared" si="20"/>
        <v>-0.8000000000000004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8584.099999999999</v>
      </c>
      <c r="AG96" s="27">
        <f>B96+C96-AF96</f>
        <v>35759.7</v>
      </c>
    </row>
    <row r="97" spans="1:33" ht="15.75">
      <c r="A97" s="3" t="s">
        <v>3</v>
      </c>
      <c r="B97" s="22">
        <f aca="true" t="shared" si="21" ref="B97:AA97">B18+B27+B42+B64+B78</f>
        <v>1001.2</v>
      </c>
      <c r="C97" s="22">
        <f t="shared" si="21"/>
        <v>1768.8999999999999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45.5</v>
      </c>
      <c r="U97" s="22">
        <f t="shared" si="21"/>
        <v>8.5</v>
      </c>
      <c r="V97" s="22">
        <f t="shared" si="21"/>
        <v>33.1</v>
      </c>
      <c r="W97" s="22">
        <f t="shared" si="21"/>
        <v>449.90000000000003</v>
      </c>
      <c r="X97" s="22">
        <f t="shared" si="21"/>
        <v>265.6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2212.9</v>
      </c>
      <c r="AG97" s="27">
        <f>B97+C97-AF97</f>
        <v>557.1999999999998</v>
      </c>
    </row>
    <row r="98" spans="1:33" ht="15.75">
      <c r="A98" s="3" t="s">
        <v>1</v>
      </c>
      <c r="B98" s="22">
        <f aca="true" t="shared" si="22" ref="B98:AD98">B19+B28+B65+B35+B43+B56+B79</f>
        <v>3885.9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226.29999999999998</v>
      </c>
      <c r="U98" s="22">
        <f t="shared" si="22"/>
        <v>1.3</v>
      </c>
      <c r="V98" s="22">
        <f t="shared" si="22"/>
        <v>903.7</v>
      </c>
      <c r="W98" s="22">
        <f t="shared" si="22"/>
        <v>390.3</v>
      </c>
      <c r="X98" s="22">
        <f t="shared" si="22"/>
        <v>43.7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3678.7000000000007</v>
      </c>
      <c r="AG98" s="27">
        <f>B98+C98-AF98</f>
        <v>4493.799999999999</v>
      </c>
    </row>
    <row r="99" spans="1:33" ht="15.75">
      <c r="A99" s="3" t="s">
        <v>17</v>
      </c>
      <c r="B99" s="22">
        <f aca="true" t="shared" si="23" ref="B99:X99">B21+B30+B49+B37+B58+B13+B75+B67</f>
        <v>2541.1</v>
      </c>
      <c r="C99" s="22">
        <f t="shared" si="23"/>
        <v>1064.5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287.6</v>
      </c>
      <c r="U99" s="22">
        <f t="shared" si="23"/>
        <v>108.7</v>
      </c>
      <c r="V99" s="22">
        <f t="shared" si="23"/>
        <v>725.2</v>
      </c>
      <c r="W99" s="22">
        <f t="shared" si="23"/>
        <v>69.7</v>
      </c>
      <c r="X99" s="22">
        <f t="shared" si="23"/>
        <v>0.2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1955.9</v>
      </c>
      <c r="AG99" s="27">
        <f>B99+C99-AF99</f>
        <v>1649.6999999999998</v>
      </c>
    </row>
    <row r="100" spans="1:33" ht="12.75">
      <c r="A100" s="1" t="s">
        <v>41</v>
      </c>
      <c r="B100" s="2">
        <f aca="true" t="shared" si="25" ref="B100:AD100">B94-B95-B96-B97-B98-B99</f>
        <v>43280.2</v>
      </c>
      <c r="C100" s="2">
        <f t="shared" si="25"/>
        <v>30276.6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1482.2000000000003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2200.7999999999997</v>
      </c>
      <c r="U100" s="2">
        <f t="shared" si="25"/>
        <v>499.09999999999917</v>
      </c>
      <c r="V100" s="2">
        <f t="shared" si="25"/>
        <v>663.6000000000017</v>
      </c>
      <c r="W100" s="2">
        <f t="shared" si="25"/>
        <v>851.1999999999978</v>
      </c>
      <c r="X100" s="2">
        <f t="shared" si="25"/>
        <v>2949.100000000001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45011.900000000016</v>
      </c>
      <c r="AG100" s="2">
        <f>AG94-AG95-AG96-AG97-AG98-AG99</f>
        <v>28544.900000000023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2016-11-30T07:30:09Z</cp:lastPrinted>
  <dcterms:created xsi:type="dcterms:W3CDTF">2002-11-05T08:53:00Z</dcterms:created>
  <dcterms:modified xsi:type="dcterms:W3CDTF">2016-11-30T07:33:02Z</dcterms:modified>
  <cp:category/>
  <cp:version/>
  <cp:contentType/>
  <cp:contentStatus/>
</cp:coreProperties>
</file>